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vin\KMR design\webpage\RODEN\design\files\"/>
    </mc:Choice>
  </mc:AlternateContent>
  <bookViews>
    <workbookView xWindow="0" yWindow="0" windowWidth="16380" windowHeight="8190" tabRatio="417"/>
  </bookViews>
  <sheets>
    <sheet name="Sheet1" sheetId="1" r:id="rId1"/>
  </sheets>
  <definedNames>
    <definedName name="_xlnm.Print_Area" localSheetId="0">Sheet1!$A$1:$E$30</definedName>
    <definedName name="_xlnm.Print_Area">Sheet1!#REF!</definedName>
  </definedNames>
  <calcPr calcId="162913"/>
</workbook>
</file>

<file path=xl/calcChain.xml><?xml version="1.0" encoding="utf-8"?>
<calcChain xmlns="http://schemas.openxmlformats.org/spreadsheetml/2006/main">
  <c r="A2" i="1" l="1"/>
  <c r="C7" i="1"/>
  <c r="C9" i="1"/>
  <c r="C12" i="1"/>
  <c r="C18" i="1" s="1"/>
  <c r="H13" i="1"/>
  <c r="C13" i="1"/>
  <c r="I14" i="1"/>
  <c r="G14" i="1" s="1"/>
  <c r="C14" i="1"/>
  <c r="G15" i="1"/>
  <c r="H15" i="1"/>
  <c r="C15" i="1"/>
  <c r="B17" i="1"/>
  <c r="C17" i="1" s="1"/>
  <c r="H8" i="1" s="1"/>
  <c r="B20" i="1"/>
  <c r="D21" i="1"/>
  <c r="B25" i="1"/>
  <c r="B29" i="1"/>
  <c r="D29" i="1"/>
  <c r="D30" i="1"/>
  <c r="H16" i="1" l="1"/>
  <c r="G16" i="1" s="1"/>
  <c r="G8" i="1"/>
  <c r="D20" i="1"/>
  <c r="D22" i="1" s="1"/>
  <c r="B21" i="1"/>
  <c r="B24" i="1" s="1"/>
  <c r="B30" i="1" s="1"/>
</calcChain>
</file>

<file path=xl/sharedStrings.xml><?xml version="1.0" encoding="utf-8"?>
<sst xmlns="http://schemas.openxmlformats.org/spreadsheetml/2006/main" count="57" uniqueCount="50">
  <si>
    <t>SCREW CONVEYOR CALCULATION SHEET</t>
  </si>
  <si>
    <t>Project No.</t>
  </si>
  <si>
    <t>CLIENT:</t>
  </si>
  <si>
    <t>Company</t>
  </si>
  <si>
    <t>CONVEYOR No.:</t>
  </si>
  <si>
    <t>ID-1</t>
  </si>
  <si>
    <t>PRODUCT:</t>
  </si>
  <si>
    <t>Ground Grain</t>
  </si>
  <si>
    <t>Fill in all entries in shaded cells</t>
  </si>
  <si>
    <t>Kilograms</t>
  </si>
  <si>
    <t>Pounds</t>
  </si>
  <si>
    <t>Density  (kg / m³)</t>
  </si>
  <si>
    <t>(lb/ft³)</t>
  </si>
  <si>
    <t>Product weight in conveyor</t>
  </si>
  <si>
    <t>materials factor</t>
  </si>
  <si>
    <t>conveyor length  (m)</t>
  </si>
  <si>
    <t>(ft)</t>
  </si>
  <si>
    <t>Percentage full</t>
  </si>
  <si>
    <t>%</t>
  </si>
  <si>
    <t>Ensure all information entered correctly including DELIVERED information.</t>
  </si>
  <si>
    <t>Flight dia. (m)</t>
  </si>
  <si>
    <t>(inch)</t>
  </si>
  <si>
    <t>Height of lift (m)</t>
  </si>
  <si>
    <t>pipe OD   (m)</t>
  </si>
  <si>
    <t>Angle of inclination °</t>
  </si>
  <si>
    <t>Pitch   (m)</t>
  </si>
  <si>
    <t>kg per minuite</t>
  </si>
  <si>
    <t>(lb/min)</t>
  </si>
  <si>
    <t>Flight Thickness   (m)</t>
  </si>
  <si>
    <t>Additional power (kW)</t>
  </si>
  <si>
    <t>(HP)</t>
  </si>
  <si>
    <t>m³ / rev</t>
  </si>
  <si>
    <t>(ft³/rev)</t>
  </si>
  <si>
    <t>(in³/rev)</t>
  </si>
  <si>
    <t>REQUIRED</t>
  </si>
  <si>
    <t>DELIVERED</t>
  </si>
  <si>
    <t>m³/hr</t>
  </si>
  <si>
    <t>conveyor revs</t>
  </si>
  <si>
    <t>tonne / Hr</t>
  </si>
  <si>
    <t>Motor speed required</t>
  </si>
  <si>
    <t>Motor speed used</t>
  </si>
  <si>
    <t>Motor kW required</t>
  </si>
  <si>
    <t>+ or x Efficiency - &lt;1½kw multiply x 2, 1½-3kw multiply by 1½, over-head bin add ¾kw</t>
  </si>
  <si>
    <t>motor sprocket</t>
  </si>
  <si>
    <t>conv. sprocket</t>
  </si>
  <si>
    <t>ratio</t>
  </si>
  <si>
    <t>conveyor speed  (rpm)</t>
  </si>
  <si>
    <t>RODEN DESIGN DRAFTING SERVICES</t>
  </si>
  <si>
    <t>THIS SOFTWARE IS PROVIDED "AS IS" WITHOUT EXPRESS OR IMPLIED WARRANTY. ALL IMPLIED WARRANTIES OF FITNESS FOR ANY PARTICULAR PURPOSE AND OF MERCHANTABILITY ARE HEREBY DISCLAIMED.</t>
  </si>
  <si>
    <t>www.rdds.com.au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</si>
</sst>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d&quot;, &quot;yyyy"/>
    <numFmt numFmtId="165" formatCode="0.0"/>
    <numFmt numFmtId="166" formatCode="0.000"/>
  </numFmts>
  <fonts count="30" x14ac:knownFonts="1">
    <font>
      <sz val="10"/>
      <name val="Arial"/>
      <family val="2"/>
    </font>
    <font>
      <b/>
      <sz val="20"/>
      <name val="Arial"/>
      <family val="2"/>
    </font>
    <font>
      <sz val="10"/>
      <name val="Century Gothic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Stylus BT"/>
    </font>
    <font>
      <i/>
      <sz val="10"/>
      <name val="Arial"/>
      <family val="2"/>
    </font>
    <font>
      <i/>
      <sz val="14"/>
      <name val="Stylus BT"/>
    </font>
    <font>
      <i/>
      <sz val="12"/>
      <name val="Comic Sans MS"/>
      <family val="4"/>
    </font>
    <font>
      <i/>
      <sz val="12"/>
      <name val="Arial"/>
      <family val="2"/>
    </font>
    <font>
      <sz val="12"/>
      <name val="BankGothic Lt BT"/>
      <family val="2"/>
    </font>
    <font>
      <sz val="10"/>
      <name val="BankGothic Lt BT"/>
      <family val="2"/>
      <charset val="1"/>
    </font>
    <font>
      <sz val="12"/>
      <name val="Comic Sans MS"/>
      <family val="4"/>
    </font>
    <font>
      <b/>
      <sz val="10"/>
      <name val="Arial"/>
      <family val="2"/>
    </font>
    <font>
      <sz val="8"/>
      <name val="BankGothic Lt BT"/>
      <family val="2"/>
    </font>
    <font>
      <sz val="14"/>
      <name val="Arial"/>
      <family val="2"/>
    </font>
    <font>
      <sz val="12"/>
      <name val="Century Gothic"/>
      <family val="2"/>
    </font>
    <font>
      <b/>
      <i/>
      <sz val="10"/>
      <color indexed="23"/>
      <name val="Courier New"/>
      <family val="3"/>
    </font>
    <font>
      <b/>
      <i/>
      <sz val="20"/>
      <color indexed="23"/>
      <name val="Stylus BT"/>
    </font>
    <font>
      <b/>
      <i/>
      <sz val="10"/>
      <color indexed="23"/>
      <name val="Arial"/>
      <family val="2"/>
    </font>
    <font>
      <b/>
      <sz val="12"/>
      <name val="Book Antiqua"/>
      <family val="1"/>
    </font>
    <font>
      <b/>
      <sz val="12"/>
      <color indexed="18"/>
      <name val="Arial"/>
      <family val="2"/>
    </font>
    <font>
      <b/>
      <sz val="12"/>
      <color indexed="18"/>
      <name val="Book Antiqua"/>
      <family val="1"/>
    </font>
    <font>
      <b/>
      <i/>
      <sz val="12"/>
      <name val="Book Antiqua"/>
      <family val="1"/>
    </font>
    <font>
      <b/>
      <i/>
      <sz val="12"/>
      <color indexed="18"/>
      <name val="Book Antiqua"/>
      <family val="1"/>
    </font>
    <font>
      <sz val="10"/>
      <name val="Lucida Sans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2"/>
      <name val="Stylus BT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right"/>
    </xf>
    <xf numFmtId="0" fontId="10" fillId="2" borderId="0" xfId="0" applyNumberFormat="1" applyFont="1" applyFill="1" applyBorder="1" applyAlignment="1" applyProtection="1">
      <alignment horizontal="right"/>
      <protection locked="0"/>
    </xf>
    <xf numFmtId="165" fontId="11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NumberFormat="1" applyFont="1" applyFill="1" applyBorder="1" applyAlignment="1" applyProtection="1">
      <alignment horizontal="center"/>
    </xf>
    <xf numFmtId="9" fontId="10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2" fontId="14" fillId="0" borderId="0" xfId="0" applyNumberFormat="1" applyFont="1" applyFill="1" applyBorder="1" applyAlignment="1" applyProtection="1"/>
    <xf numFmtId="166" fontId="4" fillId="0" borderId="0" xfId="0" applyNumberFormat="1" applyFont="1" applyFill="1" applyBorder="1" applyAlignment="1" applyProtection="1">
      <alignment horizontal="right"/>
    </xf>
    <xf numFmtId="2" fontId="15" fillId="0" borderId="0" xfId="0" applyNumberFormat="1" applyFont="1" applyFill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right"/>
    </xf>
    <xf numFmtId="1" fontId="11" fillId="0" borderId="0" xfId="0" applyNumberFormat="1" applyFont="1" applyFill="1" applyBorder="1" applyAlignment="1" applyProtection="1">
      <alignment horizontal="right"/>
    </xf>
    <xf numFmtId="166" fontId="11" fillId="0" borderId="0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right"/>
    </xf>
    <xf numFmtId="2" fontId="1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right"/>
    </xf>
    <xf numFmtId="2" fontId="4" fillId="0" borderId="0" xfId="0" applyNumberFormat="1" applyFont="1" applyFill="1" applyBorder="1" applyAlignment="1" applyProtection="1"/>
    <xf numFmtId="2" fontId="4" fillId="0" borderId="1" xfId="0" applyNumberFormat="1" applyFont="1" applyFill="1" applyBorder="1" applyAlignment="1" applyProtection="1"/>
    <xf numFmtId="0" fontId="21" fillId="0" borderId="2" xfId="0" applyNumberFormat="1" applyFont="1" applyFill="1" applyBorder="1" applyAlignment="1" applyProtection="1">
      <alignment horizontal="left"/>
    </xf>
    <xf numFmtId="2" fontId="22" fillId="0" borderId="3" xfId="0" applyNumberFormat="1" applyFont="1" applyFill="1" applyBorder="1" applyAlignment="1" applyProtection="1"/>
    <xf numFmtId="0" fontId="23" fillId="0" borderId="4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right"/>
    </xf>
    <xf numFmtId="1" fontId="10" fillId="2" borderId="0" xfId="0" applyNumberFormat="1" applyFont="1" applyFill="1" applyBorder="1" applyAlignment="1" applyProtection="1">
      <protection locked="0"/>
    </xf>
    <xf numFmtId="2" fontId="22" fillId="0" borderId="5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>
      <alignment horizontal="left"/>
    </xf>
    <xf numFmtId="2" fontId="10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protection locked="0"/>
    </xf>
    <xf numFmtId="38" fontId="4" fillId="2" borderId="0" xfId="0" applyNumberFormat="1" applyFont="1" applyFill="1" applyBorder="1" applyAlignment="1" applyProtection="1">
      <protection locked="0"/>
    </xf>
    <xf numFmtId="166" fontId="4" fillId="0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2" fontId="26" fillId="0" borderId="0" xfId="0" applyNumberFormat="1" applyFont="1" applyFill="1" applyBorder="1" applyAlignment="1" applyProtection="1">
      <alignment vertical="center" wrapText="1"/>
    </xf>
    <xf numFmtId="0" fontId="27" fillId="0" borderId="0" xfId="0" applyFont="1" applyAlignment="1" applyProtection="1">
      <alignment horizontal="center" vertical="center" wrapText="1"/>
    </xf>
    <xf numFmtId="0" fontId="28" fillId="0" borderId="0" xfId="1" applyNumberForma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29" fillId="2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dds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0" workbookViewId="0">
      <selection activeCell="D24" sqref="D24"/>
    </sheetView>
  </sheetViews>
  <sheetFormatPr defaultColWidth="10" defaultRowHeight="12.75" x14ac:dyDescent="0.2"/>
  <cols>
    <col min="1" max="1" width="29" style="1" customWidth="1"/>
    <col min="2" max="2" width="15" style="1" customWidth="1"/>
    <col min="3" max="4" width="12" style="1" customWidth="1"/>
    <col min="5" max="5" width="22" style="1" customWidth="1"/>
    <col min="6" max="6" width="20.7109375" style="1" customWidth="1"/>
    <col min="7" max="7" width="12.140625" style="1" customWidth="1"/>
    <col min="8" max="8" width="10.85546875" style="1" customWidth="1"/>
    <col min="9" max="9" width="10" style="1"/>
    <col min="10" max="10" width="12" style="1" customWidth="1"/>
    <col min="11" max="16384" width="10" style="1"/>
  </cols>
  <sheetData>
    <row r="1" spans="1:9" ht="26.25" x14ac:dyDescent="0.4">
      <c r="A1" s="2" t="s">
        <v>0</v>
      </c>
      <c r="B1" s="3"/>
      <c r="C1" s="3"/>
      <c r="D1" s="3"/>
      <c r="E1" s="3"/>
      <c r="F1" s="57" t="s">
        <v>47</v>
      </c>
      <c r="G1" s="57"/>
      <c r="H1" s="57"/>
      <c r="I1" s="3"/>
    </row>
    <row r="2" spans="1:9" ht="13.5" customHeight="1" x14ac:dyDescent="0.25">
      <c r="A2" s="4">
        <f ca="1">NOW()</f>
        <v>42400.607939583337</v>
      </c>
      <c r="B2" s="59" t="s">
        <v>1</v>
      </c>
      <c r="C2" s="58">
        <v>1</v>
      </c>
      <c r="D2" s="3"/>
      <c r="E2" s="3"/>
      <c r="F2" s="56" t="s">
        <v>49</v>
      </c>
      <c r="G2" s="56"/>
      <c r="H2" s="56"/>
      <c r="I2" s="3"/>
    </row>
    <row r="3" spans="1:9" ht="18" customHeight="1" x14ac:dyDescent="0.25">
      <c r="A3" s="5" t="s">
        <v>2</v>
      </c>
      <c r="B3" s="9" t="s">
        <v>3</v>
      </c>
      <c r="C3" s="6"/>
      <c r="D3" s="5"/>
      <c r="E3" s="6"/>
      <c r="F3" s="55" t="s">
        <v>48</v>
      </c>
      <c r="G3" s="55"/>
      <c r="H3" s="55"/>
      <c r="I3" s="3"/>
    </row>
    <row r="4" spans="1:9" ht="18" customHeight="1" x14ac:dyDescent="0.25">
      <c r="A4" s="8" t="s">
        <v>4</v>
      </c>
      <c r="B4" s="9" t="s">
        <v>5</v>
      </c>
      <c r="C4" s="6"/>
      <c r="D4" s="5"/>
      <c r="E4" s="6"/>
      <c r="F4" s="55"/>
      <c r="G4" s="55"/>
      <c r="H4" s="55"/>
      <c r="I4" s="3"/>
    </row>
    <row r="5" spans="1:9" ht="21" x14ac:dyDescent="0.25">
      <c r="A5" s="8" t="s">
        <v>6</v>
      </c>
      <c r="B5" s="52" t="s">
        <v>7</v>
      </c>
      <c r="C5" s="52"/>
      <c r="D5" s="3"/>
      <c r="E5" s="3"/>
      <c r="F5" s="55"/>
      <c r="G5" s="55"/>
      <c r="H5" s="55"/>
      <c r="I5" s="3"/>
    </row>
    <row r="6" spans="1:9" x14ac:dyDescent="0.2">
      <c r="A6" s="10" t="s">
        <v>8</v>
      </c>
      <c r="B6" s="11"/>
      <c r="C6" s="3"/>
      <c r="D6" s="3"/>
      <c r="E6" s="3"/>
    </row>
    <row r="7" spans="1:9" ht="18.600000000000001" customHeight="1" x14ac:dyDescent="0.4">
      <c r="A7" s="13" t="s">
        <v>11</v>
      </c>
      <c r="B7" s="14">
        <v>550</v>
      </c>
      <c r="C7" s="15">
        <f>SUM(B7*0.0624279)</f>
        <v>34.335344999999997</v>
      </c>
      <c r="D7" s="16" t="s">
        <v>12</v>
      </c>
      <c r="E7" s="3"/>
      <c r="F7" s="3"/>
      <c r="G7" s="12" t="s">
        <v>9</v>
      </c>
      <c r="H7" s="12" t="s">
        <v>10</v>
      </c>
      <c r="I7" s="3"/>
    </row>
    <row r="8" spans="1:9" ht="37.5" x14ac:dyDescent="0.4">
      <c r="A8" s="13" t="s">
        <v>14</v>
      </c>
      <c r="B8" s="14">
        <v>2.5</v>
      </c>
      <c r="C8" s="15"/>
      <c r="D8" s="16"/>
      <c r="E8" s="19"/>
      <c r="F8" s="17" t="s">
        <v>13</v>
      </c>
      <c r="G8" s="18">
        <f>SUM(B17*B7*(B9/B14))</f>
        <v>238.82465039687941</v>
      </c>
      <c r="H8" s="18">
        <f>SUM(C17*C7*((C9*12)/C14))</f>
        <v>526.5113624444574</v>
      </c>
      <c r="I8" s="3"/>
    </row>
    <row r="9" spans="1:9" ht="19.5" x14ac:dyDescent="0.4">
      <c r="A9" s="13" t="s">
        <v>15</v>
      </c>
      <c r="B9" s="14">
        <v>10</v>
      </c>
      <c r="C9" s="15">
        <f>SUM(B9*3.2808)</f>
        <v>32.808</v>
      </c>
      <c r="D9" s="16" t="s">
        <v>16</v>
      </c>
      <c r="E9" s="19"/>
      <c r="F9" s="17"/>
      <c r="G9" s="18"/>
      <c r="H9" s="18"/>
      <c r="I9" s="3"/>
    </row>
    <row r="10" spans="1:9" ht="29.85" customHeight="1" x14ac:dyDescent="0.4">
      <c r="A10" s="13" t="s">
        <v>17</v>
      </c>
      <c r="B10" s="14">
        <v>50</v>
      </c>
      <c r="C10" s="21" t="s">
        <v>18</v>
      </c>
      <c r="D10" s="16"/>
      <c r="E10" s="19"/>
      <c r="F10" s="19"/>
      <c r="G10" s="19"/>
      <c r="H10" s="19"/>
      <c r="I10" s="20"/>
    </row>
    <row r="11" spans="1:9" ht="76.5" customHeight="1" x14ac:dyDescent="0.4">
      <c r="A11" s="22"/>
      <c r="B11" s="23"/>
      <c r="C11" s="15"/>
      <c r="D11" s="16"/>
      <c r="E11" s="19"/>
      <c r="F11" s="53" t="s">
        <v>19</v>
      </c>
      <c r="G11" s="53"/>
      <c r="H11" s="53"/>
      <c r="I11" s="53"/>
    </row>
    <row r="12" spans="1:9" ht="19.5" x14ac:dyDescent="0.4">
      <c r="A12" s="13" t="s">
        <v>20</v>
      </c>
      <c r="B12" s="14">
        <v>0.35</v>
      </c>
      <c r="C12" s="15">
        <f>SUM(B12/0.0254)</f>
        <v>13.779527559055117</v>
      </c>
      <c r="D12" s="16" t="s">
        <v>21</v>
      </c>
      <c r="E12" s="19"/>
      <c r="F12" s="3"/>
      <c r="G12" s="3"/>
      <c r="H12" s="24"/>
      <c r="I12" s="3"/>
    </row>
    <row r="13" spans="1:9" ht="19.5" x14ac:dyDescent="0.4">
      <c r="A13" s="13" t="s">
        <v>23</v>
      </c>
      <c r="B13" s="14">
        <v>0.10160000000000001</v>
      </c>
      <c r="C13" s="15">
        <f>SUM(B13/0.0254)</f>
        <v>4</v>
      </c>
      <c r="D13" s="16" t="s">
        <v>21</v>
      </c>
      <c r="E13" s="19"/>
      <c r="F13" s="13" t="s">
        <v>22</v>
      </c>
      <c r="G13" s="14">
        <v>8</v>
      </c>
      <c r="H13" s="15">
        <f>SUM(G13*3.2808)</f>
        <v>26.246400000000001</v>
      </c>
      <c r="I13" s="16" t="s">
        <v>16</v>
      </c>
    </row>
    <row r="14" spans="1:9" ht="19.5" x14ac:dyDescent="0.4">
      <c r="A14" s="13" t="s">
        <v>25</v>
      </c>
      <c r="B14" s="14">
        <v>0.35</v>
      </c>
      <c r="C14" s="15">
        <f>SUM(B14/0.0254)</f>
        <v>13.779527559055117</v>
      </c>
      <c r="D14" s="16" t="s">
        <v>21</v>
      </c>
      <c r="E14" s="19"/>
      <c r="F14" s="13" t="s">
        <v>24</v>
      </c>
      <c r="G14" s="25">
        <f>SUM((ATAN(I14))/(PI())/2*360)</f>
        <v>38.659808254090095</v>
      </c>
      <c r="H14" s="3"/>
      <c r="I14" s="26">
        <f>SUM(G13/B9)</f>
        <v>0.8</v>
      </c>
    </row>
    <row r="15" spans="1:9" ht="19.5" x14ac:dyDescent="0.4">
      <c r="A15" s="13" t="s">
        <v>28</v>
      </c>
      <c r="B15" s="14">
        <v>5.0000000000000001E-3</v>
      </c>
      <c r="C15" s="15">
        <f>SUM(B15/0.0254)</f>
        <v>0.19685039370078738</v>
      </c>
      <c r="D15" s="16" t="s">
        <v>21</v>
      </c>
      <c r="E15" s="19"/>
      <c r="F15" s="13" t="s">
        <v>26</v>
      </c>
      <c r="G15" s="27">
        <f>SUM(B22*1000/60)</f>
        <v>1500</v>
      </c>
      <c r="H15" s="28">
        <f>SUM(G15*2.2046)</f>
        <v>3306.9</v>
      </c>
      <c r="I15" s="16" t="s">
        <v>27</v>
      </c>
    </row>
    <row r="16" spans="1:9" ht="20.25" x14ac:dyDescent="0.4">
      <c r="A16" s="13"/>
      <c r="B16" s="30"/>
      <c r="C16" s="16"/>
      <c r="D16" s="16"/>
      <c r="E16" s="3"/>
      <c r="F16" s="13" t="s">
        <v>29</v>
      </c>
      <c r="G16" s="27">
        <f>SUM(H16*0.7457)</f>
        <v>1.9612863628276367</v>
      </c>
      <c r="H16" s="29">
        <f>SUM((H15*H13)/33000)</f>
        <v>2.630127883636364</v>
      </c>
      <c r="I16" s="16" t="s">
        <v>30</v>
      </c>
    </row>
    <row r="17" spans="1:9" ht="20.25" x14ac:dyDescent="0.4">
      <c r="A17" s="13" t="s">
        <v>31</v>
      </c>
      <c r="B17" s="30">
        <f>SUM((PI()/4)*(B12^2-B13^2)*(B10/100)*(B14-B15))</f>
        <v>1.5197932297983233E-2</v>
      </c>
      <c r="C17" s="31">
        <f>SUM(B17*35.31467)</f>
        <v>0.53670996378561953</v>
      </c>
      <c r="D17" s="16" t="s">
        <v>32</v>
      </c>
      <c r="E17" s="3"/>
      <c r="F17" s="3"/>
      <c r="G17" s="3"/>
      <c r="H17" s="3"/>
      <c r="I17" s="3"/>
    </row>
    <row r="18" spans="1:9" ht="19.5" x14ac:dyDescent="0.4">
      <c r="A18" s="32"/>
      <c r="B18" s="3"/>
      <c r="C18" s="31">
        <f>SUM((PI()/4)*(C12^2-C13^2)*(B10/100)*(C14-C15))</f>
        <v>927.43473132119516</v>
      </c>
      <c r="D18" s="16" t="s">
        <v>33</v>
      </c>
      <c r="E18" s="3"/>
      <c r="F18" s="3"/>
      <c r="G18" s="3"/>
      <c r="H18" s="3"/>
      <c r="I18" s="3"/>
    </row>
    <row r="19" spans="1:9" ht="26.25" x14ac:dyDescent="0.4">
      <c r="A19" s="33"/>
      <c r="B19" s="34" t="s">
        <v>34</v>
      </c>
      <c r="C19" s="35"/>
      <c r="D19" s="34" t="s">
        <v>35</v>
      </c>
      <c r="E19" s="36"/>
      <c r="F19" s="3"/>
      <c r="G19" s="3"/>
      <c r="H19" s="3"/>
      <c r="I19" s="3"/>
    </row>
    <row r="20" spans="1:9" ht="16.5" x14ac:dyDescent="0.3">
      <c r="A20" s="37" t="s">
        <v>36</v>
      </c>
      <c r="B20" s="38">
        <f>SUM(B22*1000/B7)</f>
        <v>163.63636363636363</v>
      </c>
      <c r="C20" s="7"/>
      <c r="D20" s="39">
        <f>SUM(B17*D21*60)</f>
        <v>164.13766881821891</v>
      </c>
      <c r="E20" s="40" t="s">
        <v>36</v>
      </c>
      <c r="F20" s="3"/>
      <c r="G20" s="3"/>
      <c r="H20" s="3"/>
      <c r="I20" s="3"/>
    </row>
    <row r="21" spans="1:9" ht="16.5" x14ac:dyDescent="0.3">
      <c r="A21" s="37" t="s">
        <v>37</v>
      </c>
      <c r="B21" s="38">
        <f>SUM((B20/B17)/60)</f>
        <v>179.4502484811461</v>
      </c>
      <c r="C21" s="7"/>
      <c r="D21" s="41">
        <f>SUM(D24*D27/D28)</f>
        <v>180</v>
      </c>
      <c r="E21" s="42" t="s">
        <v>37</v>
      </c>
      <c r="F21" s="3"/>
      <c r="G21" s="3"/>
      <c r="H21" s="3"/>
      <c r="I21" s="3"/>
    </row>
    <row r="22" spans="1:9" ht="15.75" x14ac:dyDescent="0.25">
      <c r="A22" s="43" t="s">
        <v>38</v>
      </c>
      <c r="B22" s="44">
        <v>90</v>
      </c>
      <c r="C22" s="7"/>
      <c r="D22" s="45">
        <f>SUM(D20*B7/1000)</f>
        <v>90.275717850020399</v>
      </c>
      <c r="E22" s="46" t="s">
        <v>38</v>
      </c>
      <c r="F22" s="3"/>
      <c r="G22" s="3"/>
      <c r="H22" s="3"/>
      <c r="I22" s="3"/>
    </row>
    <row r="23" spans="1:9" ht="16.5" x14ac:dyDescent="0.3">
      <c r="A23" s="37"/>
      <c r="B23" s="7"/>
      <c r="C23" s="7"/>
      <c r="D23" s="7"/>
      <c r="E23" s="3"/>
      <c r="F23" s="20"/>
      <c r="G23" s="20"/>
      <c r="H23" s="3"/>
      <c r="I23" s="3"/>
    </row>
    <row r="24" spans="1:9" ht="16.5" x14ac:dyDescent="0.3">
      <c r="A24" s="37" t="s">
        <v>39</v>
      </c>
      <c r="B24" s="38">
        <f>SUM(B21*(B28/B27))</f>
        <v>324.71949725159772</v>
      </c>
      <c r="C24" s="7"/>
      <c r="D24" s="47">
        <v>360</v>
      </c>
      <c r="E24" s="3" t="s">
        <v>40</v>
      </c>
      <c r="F24" s="3"/>
      <c r="G24" s="3"/>
      <c r="H24" s="3"/>
      <c r="I24" s="3"/>
    </row>
    <row r="25" spans="1:9" ht="15.95" customHeight="1" x14ac:dyDescent="0.3">
      <c r="A25" s="37" t="s">
        <v>41</v>
      </c>
      <c r="B25" s="38">
        <f>SUM(((B8*B7*B20*B9)/(360))/1000)</f>
        <v>6.25</v>
      </c>
      <c r="C25" s="54" t="s">
        <v>42</v>
      </c>
      <c r="D25" s="54"/>
      <c r="E25" s="54"/>
      <c r="F25" s="3"/>
      <c r="G25" s="3"/>
      <c r="H25" s="3"/>
      <c r="I25" s="3"/>
    </row>
    <row r="26" spans="1:9" ht="16.5" x14ac:dyDescent="0.3">
      <c r="A26" s="37"/>
      <c r="B26" s="7"/>
      <c r="C26" s="54"/>
      <c r="D26" s="54"/>
      <c r="E26" s="54"/>
      <c r="F26" s="3"/>
      <c r="G26" s="3"/>
      <c r="H26" s="3"/>
      <c r="I26" s="3"/>
    </row>
    <row r="27" spans="1:9" ht="15.75" x14ac:dyDescent="0.25">
      <c r="A27" s="43" t="s">
        <v>43</v>
      </c>
      <c r="B27" s="48">
        <v>21</v>
      </c>
      <c r="C27" s="7"/>
      <c r="D27" s="49">
        <v>19</v>
      </c>
      <c r="E27" s="3"/>
      <c r="F27" s="3"/>
      <c r="G27" s="3"/>
      <c r="H27" s="3"/>
      <c r="I27" s="3"/>
    </row>
    <row r="28" spans="1:9" ht="16.5" x14ac:dyDescent="0.3">
      <c r="A28" s="37" t="s">
        <v>44</v>
      </c>
      <c r="B28" s="50">
        <v>38</v>
      </c>
      <c r="C28" s="7"/>
      <c r="D28" s="48">
        <v>38</v>
      </c>
      <c r="E28" s="3"/>
      <c r="F28" s="3"/>
      <c r="G28" s="3"/>
      <c r="H28" s="3"/>
      <c r="I28" s="3"/>
    </row>
    <row r="29" spans="1:9" ht="16.5" x14ac:dyDescent="0.3">
      <c r="A29" s="37" t="s">
        <v>45</v>
      </c>
      <c r="B29" s="51">
        <f>SUM(B28/B27)</f>
        <v>1.8095238095238095</v>
      </c>
      <c r="C29" s="7"/>
      <c r="D29" s="51">
        <f>SUM(D28/D27)</f>
        <v>2</v>
      </c>
      <c r="E29" s="3"/>
      <c r="F29" s="3"/>
      <c r="G29" s="3"/>
      <c r="H29" s="3"/>
      <c r="I29" s="3"/>
    </row>
    <row r="30" spans="1:9" ht="16.5" x14ac:dyDescent="0.3">
      <c r="A30" s="37" t="s">
        <v>46</v>
      </c>
      <c r="B30" s="51">
        <f>SUM(B24/B29)</f>
        <v>179.4502484811461</v>
      </c>
      <c r="C30" s="7"/>
      <c r="D30" s="51">
        <f>SUM(D24/(D28/D27))</f>
        <v>180</v>
      </c>
      <c r="E30" s="3"/>
      <c r="F30" s="3"/>
      <c r="G30" s="3"/>
      <c r="H30" s="3"/>
      <c r="I30" s="3"/>
    </row>
    <row r="31" spans="1:9" s="3" customFormat="1" x14ac:dyDescent="0.2"/>
  </sheetData>
  <sheetProtection algorithmName="SHA-512" hashValue="CTFKvweopwnKa2Zh+Hp13+xwg5Mu79OJo4tX+MW+wdqDMw6bzpxtOwLqvsVg+deQYX7mSkpDD08EAgz51DBP/A==" saltValue="+yU8oyIMDhAmr8hdaP5Jew==" spinCount="100000" sheet="1" objects="1" scenarios="1" selectLockedCells="1"/>
  <mergeCells count="6">
    <mergeCell ref="F3:H5"/>
    <mergeCell ref="F1:H1"/>
    <mergeCell ref="F2:H2"/>
    <mergeCell ref="F11:I11"/>
    <mergeCell ref="B5:C5"/>
    <mergeCell ref="C25:E26"/>
  </mergeCells>
  <hyperlinks>
    <hyperlink ref="F2" r:id="rId1"/>
  </hyperlinks>
  <pageMargins left="0.78749999999999998" right="0.39374999999999999" top="0.78749999999999998" bottom="0.98402777777777772" header="0.51180555555555551" footer="0.98402777777777772"/>
  <pageSetup paperSize="9" firstPageNumber="0" orientation="portrait" horizontalDpi="300" verticalDpi="300" r:id="rId2"/>
  <headerFooter alignWithMargins="0">
    <oddFooter xml:space="preserve">&amp;Cpage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Roden</dc:creator>
  <cp:lastModifiedBy>Kevin</cp:lastModifiedBy>
  <dcterms:created xsi:type="dcterms:W3CDTF">2016-01-31T05:37:58Z</dcterms:created>
  <dcterms:modified xsi:type="dcterms:W3CDTF">2016-01-31T05:37:59Z</dcterms:modified>
</cp:coreProperties>
</file>